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tonac-my.sharepoint.com/personal/lm16g20_soton_ac_uk/Documents/Experiments/Inflatable Wing/Dynamic Testing/2022-02-03 Dynamic Tests/2022-02-16 3Hz+ 0,0.2,0.5,0.8 Bar/"/>
    </mc:Choice>
  </mc:AlternateContent>
  <xr:revisionPtr revIDLastSave="77" documentId="8_{6EE19D6A-240B-49EE-BF5A-4F0CE69C6EC8}" xr6:coauthVersionLast="47" xr6:coauthVersionMax="47" xr10:uidLastSave="{1E69DDD4-BFD0-4A62-AE2E-F9D054AF660E}"/>
  <bookViews>
    <workbookView xWindow="-12540" yWindow="-16320" windowWidth="29040" windowHeight="15840" xr2:uid="{A58239BB-404E-4EDD-8360-9A6695675921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F21" i="1"/>
  <c r="C21" i="1"/>
  <c r="D32" i="1"/>
  <c r="F32" i="1"/>
  <c r="D43" i="1"/>
  <c r="F43" i="1"/>
  <c r="D56" i="1"/>
  <c r="F56" i="1"/>
  <c r="F42" i="1"/>
  <c r="D42" i="1"/>
  <c r="D55" i="1" l="1"/>
  <c r="F55" i="1"/>
  <c r="F54" i="1"/>
  <c r="C54" i="1"/>
  <c r="D54" i="1" s="1"/>
  <c r="F53" i="1"/>
  <c r="C53" i="1"/>
  <c r="D53" i="1" s="1"/>
  <c r="F52" i="1"/>
  <c r="C52" i="1"/>
  <c r="D52" i="1" s="1"/>
  <c r="C51" i="1"/>
  <c r="D51" i="1" s="1"/>
  <c r="F51" i="1"/>
  <c r="F50" i="1"/>
  <c r="C50" i="1"/>
  <c r="D50" i="1" s="1"/>
  <c r="F49" i="1"/>
  <c r="C49" i="1"/>
  <c r="D49" i="1" s="1"/>
  <c r="F48" i="1"/>
  <c r="C48" i="1"/>
  <c r="D48" i="1" s="1"/>
  <c r="F47" i="1"/>
  <c r="C47" i="1"/>
  <c r="D47" i="1" s="1"/>
  <c r="D40" i="1"/>
  <c r="D44" i="1"/>
  <c r="F44" i="1"/>
  <c r="F41" i="1"/>
  <c r="C41" i="1"/>
  <c r="D41" i="1" s="1"/>
  <c r="F40" i="1"/>
  <c r="C40" i="1"/>
  <c r="F39" i="1"/>
  <c r="C39" i="1"/>
  <c r="D39" i="1" s="1"/>
  <c r="D37" i="1"/>
  <c r="F38" i="1"/>
  <c r="C38" i="1"/>
  <c r="D38" i="1" s="1"/>
  <c r="F37" i="1"/>
  <c r="C37" i="1"/>
  <c r="F36" i="1"/>
  <c r="C36" i="1"/>
  <c r="D36" i="1" s="1"/>
  <c r="F35" i="1"/>
  <c r="C35" i="1"/>
  <c r="D35" i="1" s="1"/>
  <c r="D30" i="1"/>
  <c r="F31" i="1"/>
  <c r="D31" i="1"/>
  <c r="F30" i="1"/>
  <c r="F29" i="1"/>
  <c r="D29" i="1"/>
  <c r="F28" i="1"/>
  <c r="C28" i="1"/>
  <c r="D28" i="1" s="1"/>
  <c r="F27" i="1"/>
  <c r="C27" i="1"/>
  <c r="D27" i="1" s="1"/>
  <c r="F26" i="1"/>
  <c r="C26" i="1"/>
  <c r="D26" i="1" s="1"/>
  <c r="F25" i="1"/>
  <c r="C25" i="1"/>
  <c r="D25" i="1" s="1"/>
  <c r="F24" i="1"/>
  <c r="C24" i="1"/>
  <c r="D24" i="1" s="1"/>
  <c r="F23" i="1"/>
  <c r="C23" i="1"/>
  <c r="D23" i="1" s="1"/>
  <c r="F20" i="1"/>
  <c r="C20" i="1"/>
  <c r="D20" i="1" s="1"/>
  <c r="F19" i="1"/>
  <c r="C19" i="1"/>
  <c r="D19" i="1" s="1"/>
  <c r="F18" i="1"/>
  <c r="C18" i="1"/>
  <c r="D18" i="1" s="1"/>
  <c r="F17" i="1"/>
  <c r="C17" i="1"/>
  <c r="D17" i="1" s="1"/>
  <c r="F16" i="1"/>
  <c r="C16" i="1"/>
  <c r="D16" i="1" s="1"/>
  <c r="F15" i="1"/>
  <c r="C15" i="1"/>
  <c r="D15" i="1" s="1"/>
  <c r="F14" i="1"/>
  <c r="C14" i="1"/>
  <c r="D14" i="1" s="1"/>
  <c r="F13" i="1"/>
  <c r="C13" i="1"/>
  <c r="D13" i="1" s="1"/>
  <c r="C10" i="1"/>
  <c r="D10" i="1" s="1"/>
  <c r="C9" i="1"/>
  <c r="D9" i="1" s="1"/>
  <c r="C8" i="1"/>
  <c r="D8" i="1" s="1"/>
  <c r="C7" i="1"/>
  <c r="D7" i="1" s="1"/>
  <c r="C6" i="1"/>
  <c r="D6" i="1" s="1"/>
  <c r="C5" i="1"/>
  <c r="D5" i="1" s="1"/>
  <c r="F4" i="1"/>
  <c r="C4" i="1"/>
  <c r="D4" i="1" s="1"/>
  <c r="F3" i="1"/>
  <c r="C3" i="1"/>
  <c r="D3" i="1" s="1"/>
  <c r="B1" i="1"/>
</calcChain>
</file>

<file path=xl/sharedStrings.xml><?xml version="1.0" encoding="utf-8"?>
<sst xmlns="http://schemas.openxmlformats.org/spreadsheetml/2006/main" count="36" uniqueCount="12">
  <si>
    <t>A0</t>
  </si>
  <si>
    <t>Pressure</t>
  </si>
  <si>
    <t>input frequency</t>
  </si>
  <si>
    <t>Amplitude</t>
  </si>
  <si>
    <t>A/A0</t>
  </si>
  <si>
    <t>Frames</t>
  </si>
  <si>
    <t>Observed Freqeuncy</t>
  </si>
  <si>
    <t xml:space="preserve">Ignore </t>
  </si>
  <si>
    <t>0 Bar</t>
  </si>
  <si>
    <t>0.2 Bar</t>
  </si>
  <si>
    <t>0.5 Bar</t>
  </si>
  <si>
    <t>0.8 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</si>
</sst>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Plot of Amplitude/1Hz Amplitude for 3-7Hz at 0, 0.2, 0.5, 0.8bar Pressures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Sheet1!$A$13</c:f>
              <c:strCache>
                <c:ptCount val="1"/>
                <c:pt idx="0">
                  <c:v>0 Bar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8"/>
            <c:marker>
              <c:symbol val="square"/>
              <c:size val="8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8F91-4EC9-910E-D9527F90ECC8}"/>
              </c:ext>
            </c:extLst>
          </c:dPt>
          <c:xVal>
            <c:numRef>
              <c:f>Sheet1!$F$13:$F$21</c:f>
              <c:numCache>
                <c:formatCode>General</c:formatCode>
                <c:ptCount val="9"/>
                <c:pt idx="0">
                  <c:v>3.2876712328767121</c:v>
                </c:pt>
                <c:pt idx="1">
                  <c:v>4.1379310344827589</c:v>
                </c:pt>
                <c:pt idx="2">
                  <c:v>4.8979591836734695</c:v>
                </c:pt>
                <c:pt idx="3">
                  <c:v>5.2173913043478262</c:v>
                </c:pt>
                <c:pt idx="4">
                  <c:v>5.333333333333333</c:v>
                </c:pt>
                <c:pt idx="5">
                  <c:v>5.5813953488372094</c:v>
                </c:pt>
                <c:pt idx="6">
                  <c:v>5.7142857142857144</c:v>
                </c:pt>
                <c:pt idx="7">
                  <c:v>6</c:v>
                </c:pt>
                <c:pt idx="8">
                  <c:v>6.1538461538461542</c:v>
                </c:pt>
              </c:numCache>
            </c:numRef>
          </c:xVal>
          <c:yVal>
            <c:numRef>
              <c:f>Sheet1!$D$13:$D$21</c:f>
              <c:numCache>
                <c:formatCode>General</c:formatCode>
                <c:ptCount val="9"/>
                <c:pt idx="0">
                  <c:v>1.8333333333333333</c:v>
                </c:pt>
                <c:pt idx="1">
                  <c:v>2.5</c:v>
                </c:pt>
                <c:pt idx="2">
                  <c:v>3.4444444444444446</c:v>
                </c:pt>
                <c:pt idx="3">
                  <c:v>4.1111111111111107</c:v>
                </c:pt>
                <c:pt idx="4">
                  <c:v>4.833333333333333</c:v>
                </c:pt>
                <c:pt idx="5">
                  <c:v>6.1111111111111107</c:v>
                </c:pt>
                <c:pt idx="6">
                  <c:v>6.3888888888888893</c:v>
                </c:pt>
                <c:pt idx="7">
                  <c:v>6.7777777777777777</c:v>
                </c:pt>
                <c:pt idx="8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21-4438-90A1-366B8D56F58B}"/>
            </c:ext>
          </c:extLst>
        </c:ser>
        <c:ser>
          <c:idx val="1"/>
          <c:order val="1"/>
          <c:tx>
            <c:strRef>
              <c:f>Sheet1!$A$23</c:f>
              <c:strCache>
                <c:ptCount val="1"/>
                <c:pt idx="0">
                  <c:v>0.2 Bar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9"/>
            <c:marker>
              <c:symbol val="square"/>
              <c:size val="8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8F91-4EC9-910E-D9527F90ECC8}"/>
              </c:ext>
            </c:extLst>
          </c:dPt>
          <c:xVal>
            <c:numRef>
              <c:f>Sheet1!$F$23:$F$32</c:f>
              <c:numCache>
                <c:formatCode>General</c:formatCode>
                <c:ptCount val="10"/>
                <c:pt idx="0">
                  <c:v>3.2876712328767121</c:v>
                </c:pt>
                <c:pt idx="1">
                  <c:v>4.4444444444444446</c:v>
                </c:pt>
                <c:pt idx="2">
                  <c:v>5.1063829787234045</c:v>
                </c:pt>
                <c:pt idx="3">
                  <c:v>5.333333333333333</c:v>
                </c:pt>
                <c:pt idx="4">
                  <c:v>5.7142857142857144</c:v>
                </c:pt>
                <c:pt idx="5">
                  <c:v>5.8536585365853657</c:v>
                </c:pt>
                <c:pt idx="6">
                  <c:v>6</c:v>
                </c:pt>
                <c:pt idx="7">
                  <c:v>6.1538461538461542</c:v>
                </c:pt>
                <c:pt idx="8">
                  <c:v>6.3157894736842106</c:v>
                </c:pt>
                <c:pt idx="9">
                  <c:v>6.4864864864864868</c:v>
                </c:pt>
              </c:numCache>
            </c:numRef>
          </c:xVal>
          <c:yVal>
            <c:numRef>
              <c:f>Sheet1!$D$23:$D$32</c:f>
              <c:numCache>
                <c:formatCode>General</c:formatCode>
                <c:ptCount val="10"/>
                <c:pt idx="0">
                  <c:v>1.6666666666666667</c:v>
                </c:pt>
                <c:pt idx="1">
                  <c:v>2.1666666666666665</c:v>
                </c:pt>
                <c:pt idx="2">
                  <c:v>2.9444444444444446</c:v>
                </c:pt>
                <c:pt idx="3">
                  <c:v>3.3888888888888888</c:v>
                </c:pt>
                <c:pt idx="4">
                  <c:v>4.333333333333333</c:v>
                </c:pt>
                <c:pt idx="5">
                  <c:v>5.4444444444444446</c:v>
                </c:pt>
                <c:pt idx="6">
                  <c:v>5.833333333333333</c:v>
                </c:pt>
                <c:pt idx="7">
                  <c:v>6.1111111111111107</c:v>
                </c:pt>
                <c:pt idx="8">
                  <c:v>6.5</c:v>
                </c:pt>
                <c:pt idx="9">
                  <c:v>6.666666666666667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B21-4438-90A1-366B8D56F58B}"/>
            </c:ext>
          </c:extLst>
        </c:ser>
        <c:ser>
          <c:idx val="2"/>
          <c:order val="2"/>
          <c:tx>
            <c:strRef>
              <c:f>Sheet1!$A$35</c:f>
              <c:strCache>
                <c:ptCount val="1"/>
                <c:pt idx="0">
                  <c:v>0.5 Bar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Pt>
            <c:idx val="8"/>
            <c:marker>
              <c:symbol val="square"/>
              <c:size val="8"/>
              <c:spPr>
                <a:solidFill>
                  <a:schemeClr val="accent3"/>
                </a:solidFill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0499-4525-8145-3AD2878C8850}"/>
              </c:ext>
            </c:extLst>
          </c:dPt>
          <c:xVal>
            <c:numRef>
              <c:f>Sheet1!$F$35:$F$44</c:f>
              <c:numCache>
                <c:formatCode>General</c:formatCode>
                <c:ptCount val="10"/>
                <c:pt idx="0">
                  <c:v>3.3333333333333335</c:v>
                </c:pt>
                <c:pt idx="1">
                  <c:v>4.0677966101694913</c:v>
                </c:pt>
                <c:pt idx="2">
                  <c:v>5</c:v>
                </c:pt>
                <c:pt idx="3">
                  <c:v>5.333333333333333</c:v>
                </c:pt>
                <c:pt idx="4">
                  <c:v>5.8536585365853657</c:v>
                </c:pt>
                <c:pt idx="5">
                  <c:v>6</c:v>
                </c:pt>
                <c:pt idx="6">
                  <c:v>6.1538461538461542</c:v>
                </c:pt>
                <c:pt idx="7">
                  <c:v>6.4864864864864868</c:v>
                </c:pt>
                <c:pt idx="8">
                  <c:v>6.666666666666667</c:v>
                </c:pt>
                <c:pt idx="9">
                  <c:v>6.8571428571428568</c:v>
                </c:pt>
              </c:numCache>
            </c:numRef>
          </c:xVal>
          <c:yVal>
            <c:numRef>
              <c:f>Sheet1!$D$35:$D$43</c:f>
              <c:numCache>
                <c:formatCode>General</c:formatCode>
                <c:ptCount val="9"/>
                <c:pt idx="0">
                  <c:v>1.6666666666666667</c:v>
                </c:pt>
                <c:pt idx="1">
                  <c:v>1.9444444444444444</c:v>
                </c:pt>
                <c:pt idx="2">
                  <c:v>2.5555555555555554</c:v>
                </c:pt>
                <c:pt idx="3">
                  <c:v>3.2222222222222223</c:v>
                </c:pt>
                <c:pt idx="4">
                  <c:v>4.333333333333333</c:v>
                </c:pt>
                <c:pt idx="5">
                  <c:v>4.7222222222222223</c:v>
                </c:pt>
                <c:pt idx="6">
                  <c:v>5.2777777777777777</c:v>
                </c:pt>
                <c:pt idx="7">
                  <c:v>5.666666666666667</c:v>
                </c:pt>
                <c:pt idx="8">
                  <c:v>5.9444444444444446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B21-4438-90A1-366B8D56F58B}"/>
            </c:ext>
          </c:extLst>
        </c:ser>
        <c:ser>
          <c:idx val="3"/>
          <c:order val="3"/>
          <c:tx>
            <c:strRef>
              <c:f>Sheet1!$A$47</c:f>
              <c:strCache>
                <c:ptCount val="1"/>
                <c:pt idx="0">
                  <c:v>0.8 Bar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Pt>
            <c:idx val="9"/>
            <c:marker>
              <c:symbol val="x"/>
              <c:size val="8"/>
              <c:spPr>
                <a:solidFill>
                  <a:schemeClr val="accent4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8F91-4EC9-910E-D9527F90ECC8}"/>
              </c:ext>
            </c:extLst>
          </c:dPt>
          <c:xVal>
            <c:numRef>
              <c:f>Sheet1!$F$47:$F$56</c:f>
              <c:numCache>
                <c:formatCode>General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4.7058823529411766</c:v>
                </c:pt>
                <c:pt idx="3">
                  <c:v>5.1063829787234045</c:v>
                </c:pt>
                <c:pt idx="4">
                  <c:v>5.4545454545454541</c:v>
                </c:pt>
                <c:pt idx="5">
                  <c:v>5.8536585365853657</c:v>
                </c:pt>
                <c:pt idx="6">
                  <c:v>6.1538461538461542</c:v>
                </c:pt>
                <c:pt idx="7">
                  <c:v>6.3157894736842106</c:v>
                </c:pt>
                <c:pt idx="8">
                  <c:v>6.666666666666667</c:v>
                </c:pt>
                <c:pt idx="9">
                  <c:v>7.0588235294117645</c:v>
                </c:pt>
              </c:numCache>
            </c:numRef>
          </c:xVal>
          <c:yVal>
            <c:numRef>
              <c:f>Sheet1!$D$47:$D$56</c:f>
              <c:numCache>
                <c:formatCode>General</c:formatCode>
                <c:ptCount val="10"/>
                <c:pt idx="0">
                  <c:v>1.5555555555555556</c:v>
                </c:pt>
                <c:pt idx="1">
                  <c:v>1.8333333333333333</c:v>
                </c:pt>
                <c:pt idx="2">
                  <c:v>2.1666666666666665</c:v>
                </c:pt>
                <c:pt idx="3">
                  <c:v>2.5555555555555554</c:v>
                </c:pt>
                <c:pt idx="4">
                  <c:v>3.1111111111111112</c:v>
                </c:pt>
                <c:pt idx="5">
                  <c:v>3.7222222222222223</c:v>
                </c:pt>
                <c:pt idx="6">
                  <c:v>4.2777777777777777</c:v>
                </c:pt>
                <c:pt idx="7">
                  <c:v>4.6111111111111107</c:v>
                </c:pt>
                <c:pt idx="8">
                  <c:v>4.8888888888888893</c:v>
                </c:pt>
                <c:pt idx="9">
                  <c:v>5.3888888888888893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B21-4438-90A1-366B8D56F5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083056"/>
        <c:axId val="150085552"/>
      </c:scatterChart>
      <c:valAx>
        <c:axId val="150083056"/>
        <c:scaling>
          <c:orientation val="minMax"/>
          <c:min val="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085552"/>
        <c:crosses val="autoZero"/>
        <c:crossBetween val="midCat"/>
      </c:valAx>
      <c:valAx>
        <c:axId val="150085552"/>
        <c:scaling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A/A0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083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63501</xdr:colOff>
      <xdr:row>14</xdr:row>
      <xdr:rowOff>65085</xdr:rowOff>
    </xdr:from>
    <xdr:to>
      <xdr:col>18</xdr:col>
      <xdr:colOff>63500</xdr:colOff>
      <xdr:row>38</xdr:row>
      <xdr:rowOff>133351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D912E31-F336-4E00-9E43-CB02DEE138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D1CB1-E91B-4CB5-9172-98621CD41349}">
  <dimension ref="A1:G56"/>
  <sheetViews>
    <sheetView tabSelected="1" topLeftCell="A6" workbookViewId="0">
      <selection activeCell="I8" sqref="I8"/>
    </sheetView>
  </sheetViews>
  <sheetFormatPr defaultRowHeight="14.45"/>
  <cols>
    <col min="2" max="2" width="14.5703125" bestFit="1" customWidth="1"/>
    <col min="3" max="3" width="9.85546875" bestFit="1" customWidth="1"/>
    <col min="5" max="6" width="18.5703125" bestFit="1" customWidth="1"/>
  </cols>
  <sheetData>
    <row r="1" spans="1:7">
      <c r="A1" s="1" t="s">
        <v>0</v>
      </c>
      <c r="B1">
        <f>5+13</f>
        <v>18</v>
      </c>
    </row>
    <row r="2" spans="1:7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spans="1:7">
      <c r="A3" s="2">
        <v>0</v>
      </c>
      <c r="B3" s="2">
        <v>3</v>
      </c>
      <c r="C3" s="2">
        <f>16+15</f>
        <v>31</v>
      </c>
      <c r="D3" s="2">
        <f>C3/18</f>
        <v>1.7222222222222223</v>
      </c>
      <c r="E3" s="2">
        <v>68</v>
      </c>
      <c r="F3" s="2">
        <f>240/E3</f>
        <v>3.5294117647058822</v>
      </c>
      <c r="G3" s="2"/>
    </row>
    <row r="4" spans="1:7">
      <c r="A4" s="2">
        <v>0</v>
      </c>
      <c r="B4" s="2">
        <v>3.75</v>
      </c>
      <c r="C4" s="2">
        <f>15+18</f>
        <v>33</v>
      </c>
      <c r="D4" s="2">
        <f t="shared" ref="D4:D10" si="0">C4/18</f>
        <v>1.8333333333333333</v>
      </c>
      <c r="E4" s="2">
        <v>58</v>
      </c>
      <c r="F4" s="2">
        <f>240/E4</f>
        <v>4.1379310344827589</v>
      </c>
      <c r="G4" s="2"/>
    </row>
    <row r="5" spans="1:7" ht="15">
      <c r="A5" s="2">
        <v>0</v>
      </c>
      <c r="B5" s="2">
        <v>4.25</v>
      </c>
      <c r="C5" s="2">
        <f>20+18</f>
        <v>38</v>
      </c>
      <c r="D5" s="2">
        <f t="shared" si="0"/>
        <v>2.1111111111111112</v>
      </c>
      <c r="E5" s="2"/>
      <c r="F5" s="2"/>
      <c r="G5" s="3" t="s">
        <v>7</v>
      </c>
    </row>
    <row r="6" spans="1:7">
      <c r="A6" s="2">
        <v>0</v>
      </c>
      <c r="B6" s="2">
        <v>4.67</v>
      </c>
      <c r="C6" s="2">
        <f>21+25</f>
        <v>46</v>
      </c>
      <c r="D6" s="2">
        <f t="shared" si="0"/>
        <v>2.5555555555555554</v>
      </c>
      <c r="E6" s="2"/>
      <c r="F6" s="2"/>
      <c r="G6" s="2"/>
    </row>
    <row r="7" spans="1:7">
      <c r="A7" s="2">
        <v>0</v>
      </c>
      <c r="B7" s="2">
        <v>5.08</v>
      </c>
      <c r="C7" s="2">
        <f>30+27</f>
        <v>57</v>
      </c>
      <c r="D7" s="2">
        <f t="shared" si="0"/>
        <v>3.1666666666666665</v>
      </c>
      <c r="E7" s="2"/>
      <c r="F7" s="2"/>
      <c r="G7" s="2"/>
    </row>
    <row r="8" spans="1:7">
      <c r="A8" s="2">
        <v>0</v>
      </c>
      <c r="B8" s="2">
        <v>5.33</v>
      </c>
      <c r="C8" s="2">
        <f>35+39</f>
        <v>74</v>
      </c>
      <c r="D8" s="2">
        <f t="shared" si="0"/>
        <v>4.1111111111111107</v>
      </c>
      <c r="E8" s="2"/>
      <c r="F8" s="2"/>
      <c r="G8" s="2"/>
    </row>
    <row r="9" spans="1:7">
      <c r="A9" s="2">
        <v>0</v>
      </c>
      <c r="B9" s="2">
        <v>5.5</v>
      </c>
      <c r="C9" s="2">
        <f>41+46</f>
        <v>87</v>
      </c>
      <c r="D9" s="2">
        <f t="shared" si="0"/>
        <v>4.833333333333333</v>
      </c>
      <c r="E9" s="2"/>
      <c r="F9" s="2"/>
      <c r="G9" s="2"/>
    </row>
    <row r="10" spans="1:7">
      <c r="A10" s="2">
        <v>0</v>
      </c>
      <c r="B10" s="2">
        <v>5.67</v>
      </c>
      <c r="C10" s="2">
        <f>50+47</f>
        <v>97</v>
      </c>
      <c r="D10" s="2">
        <f t="shared" si="0"/>
        <v>5.3888888888888893</v>
      </c>
      <c r="E10" s="2"/>
      <c r="F10" s="2"/>
      <c r="G10" s="2"/>
    </row>
    <row r="11" spans="1:7">
      <c r="A11" s="2">
        <v>0</v>
      </c>
      <c r="B11" s="2"/>
      <c r="C11" s="2"/>
      <c r="D11" s="2"/>
      <c r="E11" s="2"/>
      <c r="F11" s="2"/>
      <c r="G11" s="2"/>
    </row>
    <row r="12" spans="1:7">
      <c r="A12" s="1" t="s">
        <v>1</v>
      </c>
      <c r="B12" s="1" t="s">
        <v>2</v>
      </c>
      <c r="C12" s="1" t="s">
        <v>3</v>
      </c>
      <c r="D12" s="1" t="s">
        <v>4</v>
      </c>
      <c r="E12" s="1" t="s">
        <v>5</v>
      </c>
      <c r="F12" s="1" t="s">
        <v>6</v>
      </c>
    </row>
    <row r="13" spans="1:7">
      <c r="A13" t="s">
        <v>8</v>
      </c>
      <c r="B13">
        <v>3.25</v>
      </c>
      <c r="C13">
        <f>17+16</f>
        <v>33</v>
      </c>
      <c r="D13">
        <f>C13/18</f>
        <v>1.8333333333333333</v>
      </c>
      <c r="E13">
        <v>73</v>
      </c>
      <c r="F13">
        <f t="shared" ref="F13:F21" si="1">240/E13</f>
        <v>3.2876712328767121</v>
      </c>
    </row>
    <row r="14" spans="1:7">
      <c r="A14">
        <v>0</v>
      </c>
      <c r="B14">
        <v>4.17</v>
      </c>
      <c r="C14">
        <f>20+25</f>
        <v>45</v>
      </c>
      <c r="D14">
        <f>C14/18</f>
        <v>2.5</v>
      </c>
      <c r="E14">
        <v>58</v>
      </c>
      <c r="F14">
        <f t="shared" si="1"/>
        <v>4.1379310344827589</v>
      </c>
    </row>
    <row r="15" spans="1:7">
      <c r="A15">
        <v>0</v>
      </c>
      <c r="B15">
        <v>4.8</v>
      </c>
      <c r="C15">
        <f>33+29</f>
        <v>62</v>
      </c>
      <c r="D15">
        <f t="shared" ref="D15:D21" si="2">C15/18</f>
        <v>3.4444444444444446</v>
      </c>
      <c r="E15">
        <v>49</v>
      </c>
      <c r="F15">
        <f t="shared" si="1"/>
        <v>4.8979591836734695</v>
      </c>
    </row>
    <row r="16" spans="1:7">
      <c r="A16">
        <v>0</v>
      </c>
      <c r="B16">
        <v>5.08</v>
      </c>
      <c r="C16">
        <f>35+39</f>
        <v>74</v>
      </c>
      <c r="D16">
        <f t="shared" si="2"/>
        <v>4.1111111111111107</v>
      </c>
      <c r="E16">
        <v>46</v>
      </c>
      <c r="F16">
        <f t="shared" si="1"/>
        <v>5.2173913043478262</v>
      </c>
    </row>
    <row r="17" spans="1:6">
      <c r="A17">
        <v>0</v>
      </c>
      <c r="B17">
        <v>5.25</v>
      </c>
      <c r="C17">
        <f>42+45</f>
        <v>87</v>
      </c>
      <c r="D17">
        <f t="shared" si="2"/>
        <v>4.833333333333333</v>
      </c>
      <c r="E17">
        <v>45</v>
      </c>
      <c r="F17">
        <f t="shared" si="1"/>
        <v>5.333333333333333</v>
      </c>
    </row>
    <row r="18" spans="1:6">
      <c r="A18">
        <v>0</v>
      </c>
      <c r="B18">
        <v>5.67</v>
      </c>
      <c r="C18">
        <f>56+54</f>
        <v>110</v>
      </c>
      <c r="D18">
        <f t="shared" si="2"/>
        <v>6.1111111111111107</v>
      </c>
      <c r="E18">
        <v>43</v>
      </c>
      <c r="F18">
        <f t="shared" si="1"/>
        <v>5.5813953488372094</v>
      </c>
    </row>
    <row r="19" spans="1:6">
      <c r="A19">
        <v>0</v>
      </c>
      <c r="B19">
        <v>6.25</v>
      </c>
      <c r="C19">
        <f>55+60</f>
        <v>115</v>
      </c>
      <c r="D19">
        <f t="shared" si="2"/>
        <v>6.3888888888888893</v>
      </c>
      <c r="E19">
        <v>42</v>
      </c>
      <c r="F19">
        <f t="shared" si="1"/>
        <v>5.7142857142857144</v>
      </c>
    </row>
    <row r="20" spans="1:6">
      <c r="A20">
        <v>0</v>
      </c>
      <c r="B20">
        <v>7</v>
      </c>
      <c r="C20">
        <f>66+56</f>
        <v>122</v>
      </c>
      <c r="D20">
        <f t="shared" si="2"/>
        <v>6.7777777777777777</v>
      </c>
      <c r="E20">
        <v>40</v>
      </c>
      <c r="F20">
        <f t="shared" si="1"/>
        <v>6</v>
      </c>
    </row>
    <row r="21" spans="1:6">
      <c r="C21">
        <f>68+58</f>
        <v>126</v>
      </c>
      <c r="D21">
        <f t="shared" si="2"/>
        <v>7</v>
      </c>
      <c r="E21">
        <v>39</v>
      </c>
      <c r="F21">
        <f t="shared" si="1"/>
        <v>6.1538461538461542</v>
      </c>
    </row>
    <row r="22" spans="1:6">
      <c r="A22" s="1" t="s">
        <v>1</v>
      </c>
      <c r="B22" s="1" t="s">
        <v>2</v>
      </c>
      <c r="C22" s="1" t="s">
        <v>3</v>
      </c>
      <c r="D22" s="1" t="s">
        <v>4</v>
      </c>
      <c r="E22" s="1" t="s">
        <v>5</v>
      </c>
      <c r="F22" s="1" t="s">
        <v>6</v>
      </c>
    </row>
    <row r="23" spans="1:6">
      <c r="A23" t="s">
        <v>9</v>
      </c>
      <c r="B23">
        <v>3.25</v>
      </c>
      <c r="C23">
        <f>15+15</f>
        <v>30</v>
      </c>
      <c r="D23">
        <f>C23/18</f>
        <v>1.6666666666666667</v>
      </c>
      <c r="E23">
        <v>73</v>
      </c>
      <c r="F23">
        <f t="shared" ref="F23:F32" si="3">240/E23</f>
        <v>3.2876712328767121</v>
      </c>
    </row>
    <row r="24" spans="1:6">
      <c r="A24">
        <v>0.2</v>
      </c>
      <c r="B24">
        <v>4.8</v>
      </c>
      <c r="C24">
        <f>17+22</f>
        <v>39</v>
      </c>
      <c r="D24">
        <f>C24/18</f>
        <v>2.1666666666666665</v>
      </c>
      <c r="E24">
        <v>54</v>
      </c>
      <c r="F24">
        <f t="shared" si="3"/>
        <v>4.4444444444444446</v>
      </c>
    </row>
    <row r="25" spans="1:6">
      <c r="A25">
        <v>0.2</v>
      </c>
      <c r="B25">
        <v>5.17</v>
      </c>
      <c r="C25">
        <f>25+28</f>
        <v>53</v>
      </c>
      <c r="D25">
        <f>C25/18</f>
        <v>2.9444444444444446</v>
      </c>
      <c r="E25">
        <v>47</v>
      </c>
      <c r="F25">
        <f t="shared" si="3"/>
        <v>5.1063829787234045</v>
      </c>
    </row>
    <row r="26" spans="1:6">
      <c r="A26">
        <v>0.2</v>
      </c>
      <c r="B26">
        <v>5.42</v>
      </c>
      <c r="C26">
        <f>26+35</f>
        <v>61</v>
      </c>
      <c r="D26">
        <f t="shared" ref="D26:D32" si="4">C26/18</f>
        <v>3.3888888888888888</v>
      </c>
      <c r="E26">
        <v>45</v>
      </c>
      <c r="F26">
        <f t="shared" si="3"/>
        <v>5.333333333333333</v>
      </c>
    </row>
    <row r="27" spans="1:6">
      <c r="A27">
        <v>0.2</v>
      </c>
      <c r="B27">
        <v>5.67</v>
      </c>
      <c r="C27">
        <f>41+37</f>
        <v>78</v>
      </c>
      <c r="D27">
        <f t="shared" si="4"/>
        <v>4.333333333333333</v>
      </c>
      <c r="E27">
        <v>42</v>
      </c>
      <c r="F27">
        <f t="shared" si="3"/>
        <v>5.7142857142857144</v>
      </c>
    </row>
    <row r="28" spans="1:6">
      <c r="A28">
        <v>0.2</v>
      </c>
      <c r="B28">
        <v>6.33</v>
      </c>
      <c r="C28">
        <f>47+51</f>
        <v>98</v>
      </c>
      <c r="D28">
        <f t="shared" si="4"/>
        <v>5.4444444444444446</v>
      </c>
      <c r="E28">
        <v>41</v>
      </c>
      <c r="F28">
        <f t="shared" si="3"/>
        <v>5.8536585365853657</v>
      </c>
    </row>
    <row r="29" spans="1:6">
      <c r="A29">
        <v>0.2</v>
      </c>
      <c r="B29">
        <v>6.5</v>
      </c>
      <c r="C29">
        <v>105</v>
      </c>
      <c r="D29">
        <f t="shared" si="4"/>
        <v>5.833333333333333</v>
      </c>
      <c r="E29">
        <v>40</v>
      </c>
      <c r="F29">
        <f t="shared" si="3"/>
        <v>6</v>
      </c>
    </row>
    <row r="30" spans="1:6">
      <c r="A30">
        <v>0.2</v>
      </c>
      <c r="B30">
        <v>7.3</v>
      </c>
      <c r="C30">
        <v>110</v>
      </c>
      <c r="D30">
        <f t="shared" si="4"/>
        <v>6.1111111111111107</v>
      </c>
      <c r="E30">
        <v>39</v>
      </c>
      <c r="F30">
        <f t="shared" si="3"/>
        <v>6.1538461538461542</v>
      </c>
    </row>
    <row r="31" spans="1:6">
      <c r="A31">
        <v>0.2</v>
      </c>
      <c r="C31">
        <v>117</v>
      </c>
      <c r="D31">
        <f t="shared" si="4"/>
        <v>6.5</v>
      </c>
      <c r="E31">
        <v>38</v>
      </c>
      <c r="F31">
        <f t="shared" si="3"/>
        <v>6.3157894736842106</v>
      </c>
    </row>
    <row r="32" spans="1:6">
      <c r="C32">
        <v>120</v>
      </c>
      <c r="D32">
        <f t="shared" si="4"/>
        <v>6.666666666666667</v>
      </c>
      <c r="E32">
        <v>37</v>
      </c>
      <c r="F32">
        <f t="shared" si="3"/>
        <v>6.4864864864864868</v>
      </c>
    </row>
    <row r="34" spans="1:6">
      <c r="A34" s="1" t="s">
        <v>1</v>
      </c>
      <c r="B34" s="1" t="s">
        <v>2</v>
      </c>
      <c r="C34" s="1" t="s">
        <v>3</v>
      </c>
      <c r="D34" s="1" t="s">
        <v>4</v>
      </c>
      <c r="E34" s="1" t="s">
        <v>5</v>
      </c>
      <c r="F34" s="1" t="s">
        <v>6</v>
      </c>
    </row>
    <row r="35" spans="1:6">
      <c r="A35" t="s">
        <v>10</v>
      </c>
      <c r="B35">
        <v>3.42</v>
      </c>
      <c r="C35">
        <f>13+17</f>
        <v>30</v>
      </c>
      <c r="D35">
        <f>C35/18</f>
        <v>1.6666666666666667</v>
      </c>
      <c r="E35">
        <v>72</v>
      </c>
      <c r="F35">
        <f t="shared" ref="F35:F42" si="5">240/E35</f>
        <v>3.3333333333333335</v>
      </c>
    </row>
    <row r="36" spans="1:6">
      <c r="A36">
        <v>0.5</v>
      </c>
      <c r="B36">
        <v>4</v>
      </c>
      <c r="C36">
        <f>20+15</f>
        <v>35</v>
      </c>
      <c r="D36">
        <f>C36/18</f>
        <v>1.9444444444444444</v>
      </c>
      <c r="E36">
        <v>59</v>
      </c>
      <c r="F36">
        <f t="shared" si="5"/>
        <v>4.0677966101694913</v>
      </c>
    </row>
    <row r="37" spans="1:6">
      <c r="A37">
        <v>0.5</v>
      </c>
      <c r="B37">
        <v>4.92</v>
      </c>
      <c r="C37">
        <f>23+23</f>
        <v>46</v>
      </c>
      <c r="D37">
        <f t="shared" ref="D37:D42" si="6">C37/18</f>
        <v>2.5555555555555554</v>
      </c>
      <c r="E37">
        <v>48</v>
      </c>
      <c r="F37">
        <f t="shared" si="5"/>
        <v>5</v>
      </c>
    </row>
    <row r="38" spans="1:6">
      <c r="A38">
        <v>0.5</v>
      </c>
      <c r="B38">
        <v>5.33</v>
      </c>
      <c r="C38">
        <f>30+28</f>
        <v>58</v>
      </c>
      <c r="D38">
        <f t="shared" si="6"/>
        <v>3.2222222222222223</v>
      </c>
      <c r="E38">
        <v>45</v>
      </c>
      <c r="F38">
        <f t="shared" si="5"/>
        <v>5.333333333333333</v>
      </c>
    </row>
    <row r="39" spans="1:6">
      <c r="A39">
        <v>0.5</v>
      </c>
      <c r="B39">
        <v>5.75</v>
      </c>
      <c r="C39">
        <f>38+40</f>
        <v>78</v>
      </c>
      <c r="D39">
        <f t="shared" si="6"/>
        <v>4.333333333333333</v>
      </c>
      <c r="E39">
        <v>41</v>
      </c>
      <c r="F39">
        <f t="shared" si="5"/>
        <v>5.8536585365853657</v>
      </c>
    </row>
    <row r="40" spans="1:6">
      <c r="A40">
        <v>0.5</v>
      </c>
      <c r="B40">
        <v>6.3</v>
      </c>
      <c r="C40">
        <f>42+43</f>
        <v>85</v>
      </c>
      <c r="D40">
        <f t="shared" si="6"/>
        <v>4.7222222222222223</v>
      </c>
      <c r="E40">
        <v>40</v>
      </c>
      <c r="F40">
        <f t="shared" si="5"/>
        <v>6</v>
      </c>
    </row>
    <row r="41" spans="1:6">
      <c r="A41">
        <v>0.5</v>
      </c>
      <c r="B41">
        <v>6.5</v>
      </c>
      <c r="C41">
        <f>45+50</f>
        <v>95</v>
      </c>
      <c r="D41">
        <f t="shared" si="6"/>
        <v>5.2777777777777777</v>
      </c>
      <c r="E41">
        <v>39</v>
      </c>
      <c r="F41">
        <f t="shared" si="5"/>
        <v>6.1538461538461542</v>
      </c>
    </row>
    <row r="42" spans="1:6">
      <c r="A42">
        <v>0.5</v>
      </c>
      <c r="B42">
        <v>6.8</v>
      </c>
      <c r="C42">
        <v>102</v>
      </c>
      <c r="D42">
        <f t="shared" si="6"/>
        <v>5.666666666666667</v>
      </c>
      <c r="E42">
        <v>37</v>
      </c>
      <c r="F42">
        <f t="shared" si="5"/>
        <v>6.4864864864864868</v>
      </c>
    </row>
    <row r="43" spans="1:6">
      <c r="C43">
        <v>107</v>
      </c>
      <c r="D43">
        <f>C43/18</f>
        <v>5.9444444444444446</v>
      </c>
      <c r="E43">
        <v>36</v>
      </c>
      <c r="F43">
        <f>240/E43</f>
        <v>6.666666666666667</v>
      </c>
    </row>
    <row r="44" spans="1:6">
      <c r="A44">
        <v>0.5</v>
      </c>
      <c r="B44">
        <v>7</v>
      </c>
      <c r="C44">
        <v>98</v>
      </c>
      <c r="D44">
        <f>C44/18</f>
        <v>5.4444444444444446</v>
      </c>
      <c r="E44">
        <v>35</v>
      </c>
      <c r="F44">
        <f>240/E44</f>
        <v>6.8571428571428568</v>
      </c>
    </row>
    <row r="46" spans="1:6">
      <c r="A46" s="1" t="s">
        <v>1</v>
      </c>
      <c r="B46" s="1" t="s">
        <v>2</v>
      </c>
      <c r="C46" s="1" t="s">
        <v>3</v>
      </c>
      <c r="D46" s="1" t="s">
        <v>4</v>
      </c>
      <c r="E46" s="1" t="s">
        <v>5</v>
      </c>
      <c r="F46" s="1" t="s">
        <v>6</v>
      </c>
    </row>
    <row r="47" spans="1:6">
      <c r="A47" t="s">
        <v>11</v>
      </c>
      <c r="B47">
        <v>3</v>
      </c>
      <c r="C47">
        <f>21+7</f>
        <v>28</v>
      </c>
      <c r="D47">
        <f>C47/18</f>
        <v>1.5555555555555556</v>
      </c>
      <c r="E47">
        <v>80</v>
      </c>
      <c r="F47">
        <f t="shared" ref="F47:F56" si="7">240/E47</f>
        <v>3</v>
      </c>
    </row>
    <row r="48" spans="1:6">
      <c r="A48">
        <v>0.8</v>
      </c>
      <c r="B48">
        <v>4</v>
      </c>
      <c r="C48">
        <f>26+7</f>
        <v>33</v>
      </c>
      <c r="D48">
        <f t="shared" ref="D48:D56" si="8">C48/18</f>
        <v>1.8333333333333333</v>
      </c>
      <c r="E48">
        <v>60</v>
      </c>
      <c r="F48">
        <f t="shared" si="7"/>
        <v>4</v>
      </c>
    </row>
    <row r="49" spans="1:6">
      <c r="A49">
        <v>0.8</v>
      </c>
      <c r="B49">
        <v>4.75</v>
      </c>
      <c r="C49">
        <f>27+12</f>
        <v>39</v>
      </c>
      <c r="D49">
        <f t="shared" si="8"/>
        <v>2.1666666666666665</v>
      </c>
      <c r="E49">
        <v>51</v>
      </c>
      <c r="F49">
        <f t="shared" si="7"/>
        <v>4.7058823529411766</v>
      </c>
    </row>
    <row r="50" spans="1:6">
      <c r="A50">
        <v>0.8</v>
      </c>
      <c r="B50">
        <v>5</v>
      </c>
      <c r="C50">
        <f>30+16</f>
        <v>46</v>
      </c>
      <c r="D50">
        <f t="shared" si="8"/>
        <v>2.5555555555555554</v>
      </c>
      <c r="E50">
        <v>47</v>
      </c>
      <c r="F50">
        <f t="shared" si="7"/>
        <v>5.1063829787234045</v>
      </c>
    </row>
    <row r="51" spans="1:6">
      <c r="A51">
        <v>0.8</v>
      </c>
      <c r="B51">
        <v>5.42</v>
      </c>
      <c r="C51">
        <f>35+21</f>
        <v>56</v>
      </c>
      <c r="D51">
        <f t="shared" si="8"/>
        <v>3.1111111111111112</v>
      </c>
      <c r="E51">
        <v>44</v>
      </c>
      <c r="F51">
        <f t="shared" si="7"/>
        <v>5.4545454545454541</v>
      </c>
    </row>
    <row r="52" spans="1:6">
      <c r="A52">
        <v>0.8</v>
      </c>
      <c r="B52">
        <v>5.92</v>
      </c>
      <c r="C52">
        <f>25+42</f>
        <v>67</v>
      </c>
      <c r="D52">
        <f t="shared" si="8"/>
        <v>3.7222222222222223</v>
      </c>
      <c r="E52">
        <v>41</v>
      </c>
      <c r="F52">
        <f t="shared" si="7"/>
        <v>5.8536585365853657</v>
      </c>
    </row>
    <row r="53" spans="1:6">
      <c r="A53">
        <v>0.8</v>
      </c>
      <c r="B53">
        <v>6.33</v>
      </c>
      <c r="C53">
        <f>30+47</f>
        <v>77</v>
      </c>
      <c r="D53">
        <f t="shared" si="8"/>
        <v>4.2777777777777777</v>
      </c>
      <c r="E53">
        <v>39</v>
      </c>
      <c r="F53">
        <f t="shared" si="7"/>
        <v>6.1538461538461542</v>
      </c>
    </row>
    <row r="54" spans="1:6">
      <c r="A54">
        <v>0.8</v>
      </c>
      <c r="B54">
        <v>7.17</v>
      </c>
      <c r="C54">
        <f>32+51</f>
        <v>83</v>
      </c>
      <c r="D54">
        <f t="shared" si="8"/>
        <v>4.6111111111111107</v>
      </c>
      <c r="E54">
        <v>38</v>
      </c>
      <c r="F54">
        <f t="shared" si="7"/>
        <v>6.3157894736842106</v>
      </c>
    </row>
    <row r="55" spans="1:6">
      <c r="A55">
        <v>0.8</v>
      </c>
      <c r="B55">
        <v>7.9</v>
      </c>
      <c r="C55">
        <v>88</v>
      </c>
      <c r="D55">
        <f t="shared" si="8"/>
        <v>4.8888888888888893</v>
      </c>
      <c r="E55">
        <v>36</v>
      </c>
      <c r="F55">
        <f t="shared" si="7"/>
        <v>6.666666666666667</v>
      </c>
    </row>
    <row r="56" spans="1:6">
      <c r="C56">
        <v>97</v>
      </c>
      <c r="D56">
        <f t="shared" si="8"/>
        <v>5.3888888888888893</v>
      </c>
      <c r="E56">
        <v>34</v>
      </c>
      <c r="F56">
        <f t="shared" si="7"/>
        <v>7.0588235294117645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Leo Micklem</dc:creator>
  <cp:keywords/>
  <dc:description/>
  <cp:lastModifiedBy>Leo Micklem</cp:lastModifiedBy>
  <cp:revision/>
  <dcterms:created xsi:type="dcterms:W3CDTF">2022-02-16T11:37:53Z</dcterms:created>
  <dcterms:modified xsi:type="dcterms:W3CDTF">2023-05-22T12:46:57Z</dcterms:modified>
  <cp:category/>
  <cp:contentStatus/>
</cp:coreProperties>
</file>